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tabRatio="705" activeTab="0"/>
  </bookViews>
  <sheets>
    <sheet name="SINTESI_2013_2012_5M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<sst xmlns="http://schemas.openxmlformats.org/spreadsheetml/2006/main" count="50" uniqueCount="26">
  <si>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AMBITO TERRITORIALE</t>
  </si>
  <si>
    <t>CODICE STRUTTURA</t>
  </si>
  <si>
    <t>DESCRIZIONE STRUTTURA</t>
  </si>
  <si>
    <t>RICOVERI ORDINARI</t>
  </si>
  <si>
    <t>Posti Letto</t>
  </si>
  <si>
    <t>Dimessi</t>
  </si>
  <si>
    <t>ex asl 101</t>
  </si>
  <si>
    <t>OSPEDALE DI MELFI</t>
  </si>
  <si>
    <t>OSPEDALE DI VENOSA</t>
  </si>
  <si>
    <t>TOTALE</t>
  </si>
  <si>
    <t>ex asl 102</t>
  </si>
  <si>
    <t>OSPEDALE DI VILLA D'AGRI</t>
  </si>
  <si>
    <t>ex asl 103</t>
  </si>
  <si>
    <t>OSPEDALE DI LAGONEGRO</t>
  </si>
  <si>
    <t>OSPEDALE DI LAURIA</t>
  </si>
  <si>
    <t>OSPEDALE DI CHIAROMONTE</t>
  </si>
  <si>
    <t>AZIENDA SANITARIA LOCALE DI POTENZA (ASP)</t>
  </si>
  <si>
    <t>RICOVERI IN DAY HOSPITAL</t>
  </si>
  <si>
    <t>Valorizzazione DRG</t>
  </si>
  <si>
    <t>2012</t>
  </si>
  <si>
    <t>Periodo: Gennaio - Maggio</t>
  </si>
  <si>
    <t>Diff. 2013/2012</t>
  </si>
  <si>
    <t>RICOVERI EFFETTUATI DALLE STRUTTURE OSPEDALIERE DELLA ASP - Confronto ANNO 2013 vs ANNO 2012</t>
  </si>
  <si>
    <t>Giornate di Degenza</t>
  </si>
  <si>
    <t>Accessi</t>
  </si>
  <si>
    <t>N.B.: I DAY HOSPITAL (PER I REPARTI MEDICI), VENGONO CHIUSI SOLO A FINE ANNO. LA DIFFERENZA IN NEGATIVO RISPETTO AL 2012 E' SICURAMENTE DOVUTA A TALE MOTIVAZIONE.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</si>
</sst>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* #,##0.0_-;\-* #,##0.0_-;_-* &quot;-&quot;??_-;_-@_-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.000_-;\-* #,##0.000_-;_-* &quot;-&quot;??_-;_-@_-"/>
    <numFmt numFmtId="176" formatCode="0.0%"/>
    <numFmt numFmtId="177" formatCode="#,##0_ ;[Red]\-#,##0\ "/>
    <numFmt numFmtId="178" formatCode="#,##0.00_ ;[Red]\-#,##0.00\ "/>
    <numFmt numFmtId="179" formatCode="&quot;Attivo&quot;;&quot;Attivo&quot;;&quot;Inattiv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1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1" applyAlignment="1">
      <alignment vertical="center" wrapText="1"/>
      <protection/>
    </xf>
    <xf numFmtId="0" fontId="4" fillId="0" borderId="0" xfId="51" applyFont="1" applyAlignment="1">
      <alignment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vertical="center" wrapText="1"/>
      <protection/>
    </xf>
    <xf numFmtId="166" fontId="2" fillId="0" borderId="0" xfId="48" applyNumberFormat="1" applyFont="1" applyAlignment="1">
      <alignment vertical="center" wrapText="1"/>
    </xf>
    <xf numFmtId="166" fontId="7" fillId="33" borderId="10" xfId="48" applyNumberFormat="1" applyFont="1" applyFill="1" applyBorder="1" applyAlignment="1">
      <alignment horizontal="right" vertical="center" wrapText="1"/>
    </xf>
    <xf numFmtId="43" fontId="7" fillId="33" borderId="10" xfId="45" applyFont="1" applyFill="1" applyBorder="1" applyAlignment="1">
      <alignment horizontal="right" vertical="center" wrapText="1"/>
    </xf>
    <xf numFmtId="43" fontId="2" fillId="0" borderId="0" xfId="45" applyFont="1" applyAlignment="1">
      <alignment vertical="center" wrapText="1"/>
    </xf>
    <xf numFmtId="0" fontId="6" fillId="34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vertical="center" wrapText="1"/>
      <protection/>
    </xf>
    <xf numFmtId="177" fontId="7" fillId="33" borderId="10" xfId="48" applyNumberFormat="1" applyFont="1" applyFill="1" applyBorder="1" applyAlignment="1">
      <alignment horizontal="right" vertical="center" wrapText="1"/>
    </xf>
    <xf numFmtId="0" fontId="6" fillId="34" borderId="10" xfId="51" applyFont="1" applyFill="1" applyBorder="1" applyAlignment="1">
      <alignment vertical="center" wrapText="1"/>
      <protection/>
    </xf>
    <xf numFmtId="166" fontId="8" fillId="34" borderId="10" xfId="48" applyNumberFormat="1" applyFont="1" applyFill="1" applyBorder="1" applyAlignment="1">
      <alignment horizontal="right" vertical="center" wrapText="1"/>
    </xf>
    <xf numFmtId="177" fontId="8" fillId="34" borderId="10" xfId="48" applyNumberFormat="1" applyFont="1" applyFill="1" applyBorder="1" applyAlignment="1">
      <alignment horizontal="right" vertical="center" wrapText="1"/>
    </xf>
    <xf numFmtId="43" fontId="8" fillId="34" borderId="10" xfId="45" applyFont="1" applyFill="1" applyBorder="1" applyAlignment="1">
      <alignment horizontal="right" vertical="center" wrapText="1"/>
    </xf>
    <xf numFmtId="0" fontId="6" fillId="35" borderId="10" xfId="51" applyFont="1" applyFill="1" applyBorder="1" applyAlignment="1">
      <alignment vertical="center" wrapText="1"/>
      <protection/>
    </xf>
    <xf numFmtId="166" fontId="8" fillId="35" borderId="10" xfId="48" applyNumberFormat="1" applyFont="1" applyFill="1" applyBorder="1" applyAlignment="1">
      <alignment horizontal="right" vertical="center" wrapText="1"/>
    </xf>
    <xf numFmtId="177" fontId="8" fillId="35" borderId="10" xfId="48" applyNumberFormat="1" applyFont="1" applyFill="1" applyBorder="1" applyAlignment="1">
      <alignment horizontal="right" vertical="center" wrapText="1"/>
    </xf>
    <xf numFmtId="43" fontId="8" fillId="35" borderId="10" xfId="45" applyFont="1" applyFill="1" applyBorder="1" applyAlignment="1">
      <alignment horizontal="right" vertical="center" wrapText="1"/>
    </xf>
    <xf numFmtId="164" fontId="7" fillId="33" borderId="10" xfId="45" applyNumberFormat="1" applyFont="1" applyFill="1" applyBorder="1" applyAlignment="1">
      <alignment horizontal="right" vertical="center" wrapText="1"/>
    </xf>
    <xf numFmtId="164" fontId="8" fillId="34" borderId="10" xfId="45" applyNumberFormat="1" applyFont="1" applyFill="1" applyBorder="1" applyAlignment="1">
      <alignment horizontal="right" vertical="center" wrapText="1"/>
    </xf>
    <xf numFmtId="164" fontId="8" fillId="35" borderId="10" xfId="45" applyNumberFormat="1" applyFont="1" applyFill="1" applyBorder="1" applyAlignment="1">
      <alignment horizontal="right" vertical="center" wrapText="1"/>
    </xf>
    <xf numFmtId="0" fontId="3" fillId="2" borderId="11" xfId="51" applyFont="1" applyFill="1" applyBorder="1" applyAlignment="1">
      <alignment horizontal="center" vertical="center" wrapText="1"/>
      <protection/>
    </xf>
    <xf numFmtId="0" fontId="3" fillId="2" borderId="12" xfId="51" applyFont="1" applyFill="1" applyBorder="1" applyAlignment="1">
      <alignment horizontal="center" vertical="center" wrapText="1"/>
      <protection/>
    </xf>
    <xf numFmtId="0" fontId="3" fillId="2" borderId="13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178" fontId="7" fillId="33" borderId="15" xfId="45" applyNumberFormat="1" applyFont="1" applyFill="1" applyBorder="1" applyAlignment="1">
      <alignment horizontal="right" vertical="center" wrapText="1"/>
    </xf>
    <xf numFmtId="178" fontId="8" fillId="34" borderId="15" xfId="45" applyNumberFormat="1" applyFont="1" applyFill="1" applyBorder="1" applyAlignment="1">
      <alignment horizontal="right" vertical="center" wrapText="1"/>
    </xf>
    <xf numFmtId="0" fontId="6" fillId="35" borderId="14" xfId="51" applyFont="1" applyFill="1" applyBorder="1" applyAlignment="1">
      <alignment horizontal="center" vertical="center" wrapText="1"/>
      <protection/>
    </xf>
    <xf numFmtId="178" fontId="8" fillId="35" borderId="15" xfId="45" applyNumberFormat="1" applyFont="1" applyFill="1" applyBorder="1" applyAlignment="1">
      <alignment horizontal="right" vertical="center" wrapText="1"/>
    </xf>
    <xf numFmtId="0" fontId="2" fillId="0" borderId="16" xfId="51" applyBorder="1" applyAlignment="1">
      <alignment vertical="center" wrapText="1"/>
      <protection/>
    </xf>
    <xf numFmtId="0" fontId="2" fillId="0" borderId="0" xfId="51" applyBorder="1" applyAlignment="1">
      <alignment vertical="center" wrapText="1"/>
      <protection/>
    </xf>
    <xf numFmtId="166" fontId="2" fillId="0" borderId="0" xfId="48" applyNumberFormat="1" applyFont="1" applyBorder="1" applyAlignment="1">
      <alignment vertical="center" wrapText="1"/>
    </xf>
    <xf numFmtId="43" fontId="2" fillId="0" borderId="0" xfId="45" applyFont="1" applyBorder="1" applyAlignment="1">
      <alignment vertical="center" wrapText="1"/>
    </xf>
    <xf numFmtId="43" fontId="2" fillId="0" borderId="17" xfId="45" applyFont="1" applyBorder="1" applyAlignment="1">
      <alignment vertical="center" wrapText="1"/>
    </xf>
    <xf numFmtId="0" fontId="3" fillId="2" borderId="18" xfId="51" applyFont="1" applyFill="1" applyBorder="1" applyAlignment="1">
      <alignment horizontal="center" vertical="center" wrapText="1"/>
      <protection/>
    </xf>
    <xf numFmtId="0" fontId="3" fillId="2" borderId="19" xfId="51" applyFont="1" applyFill="1" applyBorder="1" applyAlignment="1">
      <alignment horizontal="center" vertical="center" wrapText="1"/>
      <protection/>
    </xf>
    <xf numFmtId="0" fontId="9" fillId="2" borderId="19" xfId="51" applyFont="1" applyFill="1" applyBorder="1" applyAlignment="1">
      <alignment horizontal="center" vertical="center" wrapText="1"/>
      <protection/>
    </xf>
    <xf numFmtId="0" fontId="9" fillId="2" borderId="20" xfId="51" applyFont="1" applyFill="1" applyBorder="1" applyAlignment="1">
      <alignment horizontal="center" vertical="center" wrapText="1"/>
      <protection/>
    </xf>
    <xf numFmtId="166" fontId="4" fillId="36" borderId="21" xfId="48" applyNumberFormat="1" applyFont="1" applyFill="1" applyBorder="1" applyAlignment="1">
      <alignment horizontal="center" vertical="center" wrapText="1"/>
    </xf>
    <xf numFmtId="166" fontId="4" fillId="36" borderId="22" xfId="48" applyNumberFormat="1" applyFont="1" applyFill="1" applyBorder="1" applyAlignment="1">
      <alignment horizontal="center" vertical="center" wrapText="1"/>
    </xf>
    <xf numFmtId="49" fontId="5" fillId="36" borderId="10" xfId="48" applyNumberFormat="1" applyFont="1" applyFill="1" applyBorder="1" applyAlignment="1">
      <alignment horizontal="center" vertical="center" wrapText="1"/>
    </xf>
    <xf numFmtId="43" fontId="5" fillId="36" borderId="10" xfId="45" applyFont="1" applyFill="1" applyBorder="1" applyAlignment="1">
      <alignment horizontal="center" vertical="center" wrapText="1"/>
    </xf>
    <xf numFmtId="43" fontId="5" fillId="36" borderId="15" xfId="45" applyFont="1" applyFill="1" applyBorder="1" applyAlignment="1">
      <alignment horizontal="center" vertical="center" wrapText="1"/>
    </xf>
    <xf numFmtId="0" fontId="5" fillId="36" borderId="10" xfId="48" applyNumberFormat="1" applyFont="1" applyFill="1" applyBorder="1" applyAlignment="1">
      <alignment horizontal="center" vertical="center" wrapText="1"/>
    </xf>
    <xf numFmtId="49" fontId="5" fillId="36" borderId="10" xfId="48" applyNumberFormat="1" applyFont="1" applyFill="1" applyBorder="1" applyAlignment="1">
      <alignment horizontal="center" vertical="center" wrapText="1"/>
    </xf>
    <xf numFmtId="49" fontId="5" fillId="36" borderId="15" xfId="48" applyNumberFormat="1" applyFont="1" applyFill="1" applyBorder="1" applyAlignment="1">
      <alignment horizontal="center" vertical="center" wrapText="1"/>
    </xf>
    <xf numFmtId="0" fontId="4" fillId="36" borderId="23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4" fillId="36" borderId="14" xfId="51" applyFont="1" applyFill="1" applyBorder="1" applyAlignment="1">
      <alignment horizontal="center" vertical="center" wrapText="1"/>
      <protection/>
    </xf>
    <xf numFmtId="0" fontId="4" fillId="36" borderId="10" xfId="51" applyFont="1" applyFill="1" applyBorder="1" applyAlignment="1">
      <alignment horizontal="center" vertical="center" wrapText="1"/>
      <protection/>
    </xf>
    <xf numFmtId="166" fontId="4" fillId="36" borderId="10" xfId="48" applyNumberFormat="1" applyFont="1" applyFill="1" applyBorder="1" applyAlignment="1">
      <alignment horizontal="center" vertical="center" wrapText="1"/>
    </xf>
    <xf numFmtId="166" fontId="4" fillId="36" borderId="15" xfId="48" applyNumberFormat="1" applyFont="1" applyFill="1" applyBorder="1" applyAlignment="1">
      <alignment horizontal="center" vertical="center" wrapText="1"/>
    </xf>
    <xf numFmtId="0" fontId="6" fillId="37" borderId="14" xfId="51" applyFont="1" applyFill="1" applyBorder="1" applyAlignment="1">
      <alignment horizontal="center" vertical="center" wrapText="1"/>
      <protection/>
    </xf>
    <xf numFmtId="0" fontId="6" fillId="37" borderId="10" xfId="51" applyFont="1" applyFill="1" applyBorder="1" applyAlignment="1">
      <alignment horizontal="center" vertical="center" wrapText="1"/>
      <protection/>
    </xf>
    <xf numFmtId="166" fontId="4" fillId="37" borderId="10" xfId="48" applyNumberFormat="1" applyFont="1" applyFill="1" applyBorder="1" applyAlignment="1">
      <alignment vertical="center" wrapText="1"/>
    </xf>
    <xf numFmtId="177" fontId="4" fillId="37" borderId="10" xfId="48" applyNumberFormat="1" applyFont="1" applyFill="1" applyBorder="1" applyAlignment="1">
      <alignment vertical="center" wrapText="1"/>
    </xf>
    <xf numFmtId="43" fontId="4" fillId="37" borderId="10" xfId="45" applyFont="1" applyFill="1" applyBorder="1" applyAlignment="1">
      <alignment vertical="center" wrapText="1"/>
    </xf>
    <xf numFmtId="178" fontId="4" fillId="37" borderId="15" xfId="45" applyNumberFormat="1" applyFont="1" applyFill="1" applyBorder="1" applyAlignment="1">
      <alignment vertical="center" wrapText="1"/>
    </xf>
    <xf numFmtId="0" fontId="6" fillId="38" borderId="14" xfId="51" applyFont="1" applyFill="1" applyBorder="1" applyAlignment="1">
      <alignment horizontal="center" vertical="center" wrapText="1"/>
      <protection/>
    </xf>
    <xf numFmtId="0" fontId="6" fillId="38" borderId="10" xfId="51" applyFont="1" applyFill="1" applyBorder="1" applyAlignment="1">
      <alignment horizontal="center" vertical="center" wrapText="1"/>
      <protection/>
    </xf>
    <xf numFmtId="0" fontId="6" fillId="38" borderId="10" xfId="51" applyFont="1" applyFill="1" applyBorder="1" applyAlignment="1">
      <alignment vertical="center" wrapText="1"/>
      <protection/>
    </xf>
    <xf numFmtId="166" fontId="8" fillId="38" borderId="10" xfId="48" applyNumberFormat="1" applyFont="1" applyFill="1" applyBorder="1" applyAlignment="1">
      <alignment horizontal="right" vertical="center" wrapText="1"/>
    </xf>
    <xf numFmtId="177" fontId="8" fillId="38" borderId="10" xfId="48" applyNumberFormat="1" applyFont="1" applyFill="1" applyBorder="1" applyAlignment="1">
      <alignment horizontal="right" vertical="center" wrapText="1"/>
    </xf>
    <xf numFmtId="43" fontId="8" fillId="38" borderId="10" xfId="45" applyFont="1" applyFill="1" applyBorder="1" applyAlignment="1">
      <alignment horizontal="right" vertical="center" wrapText="1"/>
    </xf>
    <xf numFmtId="178" fontId="8" fillId="38" borderId="15" xfId="45" applyNumberFormat="1" applyFont="1" applyFill="1" applyBorder="1" applyAlignment="1">
      <alignment horizontal="right" vertical="center" wrapText="1"/>
    </xf>
    <xf numFmtId="164" fontId="8" fillId="38" borderId="10" xfId="45" applyNumberFormat="1" applyFont="1" applyFill="1" applyBorder="1" applyAlignment="1">
      <alignment horizontal="right" vertical="center" wrapText="1"/>
    </xf>
    <xf numFmtId="0" fontId="4" fillId="2" borderId="24" xfId="51" applyFont="1" applyFill="1" applyBorder="1" applyAlignment="1">
      <alignment horizontal="center" vertical="center" wrapText="1"/>
      <protection/>
    </xf>
    <xf numFmtId="0" fontId="4" fillId="2" borderId="25" xfId="51" applyFont="1" applyFill="1" applyBorder="1" applyAlignment="1">
      <alignment horizontal="center" vertical="center" wrapText="1"/>
      <protection/>
    </xf>
    <xf numFmtId="0" fontId="4" fillId="2" borderId="26" xfId="51" applyFont="1" applyFill="1" applyBorder="1" applyAlignment="1">
      <alignment horizontal="center" vertical="center" wrapText="1"/>
      <protection/>
    </xf>
    <xf numFmtId="0" fontId="2" fillId="2" borderId="27" xfId="51" applyFill="1" applyBorder="1" applyAlignment="1">
      <alignment horizontal="center" vertical="center" wrapText="1"/>
      <protection/>
    </xf>
    <xf numFmtId="0" fontId="2" fillId="2" borderId="28" xfId="51" applyFill="1" applyBorder="1" applyAlignment="1">
      <alignment horizontal="center" vertical="center" wrapText="1"/>
      <protection/>
    </xf>
    <xf numFmtId="0" fontId="2" fillId="2" borderId="29" xfId="51" applyFill="1" applyBorder="1" applyAlignment="1">
      <alignment horizontal="center" vertical="center" wrapText="1"/>
      <protection/>
    </xf>
    <xf numFmtId="164" fontId="4" fillId="37" borderId="10" xfId="45" applyNumberFormat="1" applyFont="1" applyFill="1" applyBorder="1" applyAlignment="1">
      <alignment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Neutrale" xfId="50"/>
    <cellStyle name="Normale 2" xfId="51"/>
    <cellStyle name="Normale 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37" zoomScalePageLayoutView="0" workbookViewId="0" topLeftCell="A1">
      <selection activeCell="G9" sqref="G9"/>
    </sheetView>
  </sheetViews>
  <sheetFormatPr defaultColWidth="13.140625" defaultRowHeight="15"/>
  <cols>
    <col min="1" max="1" width="13.140625" style="1" customWidth="1"/>
    <col min="2" max="2" width="11.140625" style="1" customWidth="1"/>
    <col min="3" max="3" width="21.28125" style="1" customWidth="1"/>
    <col min="4" max="6" width="7.28125" style="5" customWidth="1"/>
    <col min="7" max="9" width="8.7109375" style="1" customWidth="1"/>
    <col min="10" max="12" width="7.7109375" style="1" customWidth="1"/>
    <col min="13" max="13" width="13.57421875" style="8" customWidth="1"/>
    <col min="14" max="14" width="13.28125" style="8" customWidth="1"/>
    <col min="15" max="15" width="12.8515625" style="8" customWidth="1"/>
    <col min="16" max="16384" width="13.140625" style="1" customWidth="1"/>
  </cols>
  <sheetData>
    <row r="1" spans="1:15" ht="27.75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25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 t="s">
        <v>20</v>
      </c>
      <c r="M2" s="38"/>
      <c r="N2" s="38"/>
      <c r="O2" s="39"/>
    </row>
    <row r="3" spans="1:15" s="2" customFormat="1" ht="18" customHeight="1">
      <c r="A3" s="48" t="s">
        <v>0</v>
      </c>
      <c r="B3" s="49" t="s">
        <v>1</v>
      </c>
      <c r="C3" s="49" t="s">
        <v>2</v>
      </c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18" customHeight="1">
      <c r="A4" s="50"/>
      <c r="B4" s="51"/>
      <c r="C4" s="51"/>
      <c r="D4" s="42" t="s">
        <v>4</v>
      </c>
      <c r="E4" s="42"/>
      <c r="F4" s="42"/>
      <c r="G4" s="42" t="s">
        <v>5</v>
      </c>
      <c r="H4" s="42"/>
      <c r="I4" s="42"/>
      <c r="J4" s="42" t="s">
        <v>23</v>
      </c>
      <c r="K4" s="42"/>
      <c r="L4" s="42"/>
      <c r="M4" s="43" t="s">
        <v>18</v>
      </c>
      <c r="N4" s="43"/>
      <c r="O4" s="44"/>
    </row>
    <row r="5" spans="1:15" s="2" customFormat="1" ht="30" customHeight="1">
      <c r="A5" s="50"/>
      <c r="B5" s="51"/>
      <c r="C5" s="51"/>
      <c r="D5" s="45">
        <v>2013</v>
      </c>
      <c r="E5" s="45">
        <v>2012</v>
      </c>
      <c r="F5" s="46" t="s">
        <v>21</v>
      </c>
      <c r="G5" s="45">
        <v>2013</v>
      </c>
      <c r="H5" s="45">
        <v>2012</v>
      </c>
      <c r="I5" s="46" t="s">
        <v>21</v>
      </c>
      <c r="J5" s="45">
        <v>2013</v>
      </c>
      <c r="K5" s="45">
        <v>2012</v>
      </c>
      <c r="L5" s="46" t="s">
        <v>21</v>
      </c>
      <c r="M5" s="45">
        <v>2013</v>
      </c>
      <c r="N5" s="45">
        <v>2012</v>
      </c>
      <c r="O5" s="47" t="s">
        <v>21</v>
      </c>
    </row>
    <row r="6" spans="1:15" ht="13.5" customHeight="1">
      <c r="A6" s="26" t="s">
        <v>6</v>
      </c>
      <c r="B6" s="3">
        <v>170024</v>
      </c>
      <c r="C6" s="10" t="s">
        <v>7</v>
      </c>
      <c r="D6" s="6">
        <f>20+6+4+15+11+2+16+3+8+4+4+1</f>
        <v>94</v>
      </c>
      <c r="E6" s="6">
        <f>20+6+4+4+15+11+2+16+3+8+4+4+1</f>
        <v>98</v>
      </c>
      <c r="F6" s="11">
        <f aca="true" t="shared" si="0" ref="F6:F15">+D6-E6</f>
        <v>-4</v>
      </c>
      <c r="G6" s="6">
        <v>1802</v>
      </c>
      <c r="H6" s="6">
        <v>2043</v>
      </c>
      <c r="I6" s="11">
        <f aca="true" t="shared" si="1" ref="I6:I15">+G6-H6</f>
        <v>-241</v>
      </c>
      <c r="J6" s="6">
        <v>10258</v>
      </c>
      <c r="K6" s="6">
        <v>10845</v>
      </c>
      <c r="L6" s="11">
        <f aca="true" t="shared" si="2" ref="L6:L15">+J6-K6</f>
        <v>-587</v>
      </c>
      <c r="M6" s="7">
        <v>5118429.21</v>
      </c>
      <c r="N6" s="7">
        <v>5805842.62</v>
      </c>
      <c r="O6" s="27">
        <f aca="true" t="shared" si="3" ref="O6:O15">+M6-N6</f>
        <v>-687413.4100000001</v>
      </c>
    </row>
    <row r="7" spans="1:15" ht="13.5" customHeight="1">
      <c r="A7" s="26"/>
      <c r="B7" s="3">
        <f>+B6</f>
        <v>170024</v>
      </c>
      <c r="C7" s="10" t="s">
        <v>8</v>
      </c>
      <c r="D7" s="6">
        <f>12+6</f>
        <v>18</v>
      </c>
      <c r="E7" s="6">
        <f>12+6</f>
        <v>18</v>
      </c>
      <c r="F7" s="11">
        <f t="shared" si="0"/>
        <v>0</v>
      </c>
      <c r="G7" s="6">
        <v>149</v>
      </c>
      <c r="H7" s="6">
        <v>156</v>
      </c>
      <c r="I7" s="11">
        <f t="shared" si="1"/>
        <v>-7</v>
      </c>
      <c r="J7" s="6">
        <v>2948</v>
      </c>
      <c r="K7" s="6">
        <v>2991</v>
      </c>
      <c r="L7" s="11">
        <f t="shared" si="2"/>
        <v>-43</v>
      </c>
      <c r="M7" s="7">
        <v>596829.36</v>
      </c>
      <c r="N7" s="7">
        <v>566281.51</v>
      </c>
      <c r="O7" s="27">
        <f t="shared" si="3"/>
        <v>30547.849999999977</v>
      </c>
    </row>
    <row r="8" spans="1:15" s="4" customFormat="1" ht="15.75" customHeight="1">
      <c r="A8" s="26"/>
      <c r="B8" s="9"/>
      <c r="C8" s="12" t="s">
        <v>9</v>
      </c>
      <c r="D8" s="13">
        <f>+D6+D7</f>
        <v>112</v>
      </c>
      <c r="E8" s="13">
        <f>+E6+E7</f>
        <v>116</v>
      </c>
      <c r="F8" s="14">
        <f t="shared" si="0"/>
        <v>-4</v>
      </c>
      <c r="G8" s="13">
        <f>+G6+G7</f>
        <v>1951</v>
      </c>
      <c r="H8" s="13">
        <f>+H6+H7</f>
        <v>2199</v>
      </c>
      <c r="I8" s="14">
        <f t="shared" si="1"/>
        <v>-248</v>
      </c>
      <c r="J8" s="13">
        <f>+J6+J7</f>
        <v>13206</v>
      </c>
      <c r="K8" s="13">
        <f>+K6+K7</f>
        <v>13836</v>
      </c>
      <c r="L8" s="14">
        <f t="shared" si="2"/>
        <v>-630</v>
      </c>
      <c r="M8" s="15">
        <f>+M6+M7</f>
        <v>5715258.57</v>
      </c>
      <c r="N8" s="15">
        <f>+N6+N7</f>
        <v>6372124.13</v>
      </c>
      <c r="O8" s="28">
        <f t="shared" si="3"/>
        <v>-656865.5599999996</v>
      </c>
    </row>
    <row r="9" spans="1:15" ht="13.5" customHeight="1">
      <c r="A9" s="60" t="s">
        <v>10</v>
      </c>
      <c r="B9" s="3">
        <v>170008</v>
      </c>
      <c r="C9" s="10" t="s">
        <v>11</v>
      </c>
      <c r="D9" s="6">
        <f>27+9+11+15+14+14+7+0+9+4</f>
        <v>110</v>
      </c>
      <c r="E9" s="6">
        <f>27+9+11+15+14+14+7+0+9+4</f>
        <v>110</v>
      </c>
      <c r="F9" s="11">
        <f t="shared" si="0"/>
        <v>0</v>
      </c>
      <c r="G9" s="6">
        <v>1391</v>
      </c>
      <c r="H9" s="6">
        <v>1539</v>
      </c>
      <c r="I9" s="11">
        <f t="shared" si="1"/>
        <v>-148</v>
      </c>
      <c r="J9" s="6">
        <v>10043</v>
      </c>
      <c r="K9" s="6">
        <v>10615</v>
      </c>
      <c r="L9" s="11">
        <f t="shared" si="2"/>
        <v>-572</v>
      </c>
      <c r="M9" s="7">
        <v>4555061.36</v>
      </c>
      <c r="N9" s="7">
        <v>4776075.23</v>
      </c>
      <c r="O9" s="27">
        <f t="shared" si="3"/>
        <v>-221013.8700000001</v>
      </c>
    </row>
    <row r="10" spans="1:15" s="4" customFormat="1" ht="15.75" customHeight="1">
      <c r="A10" s="60"/>
      <c r="B10" s="61"/>
      <c r="C10" s="62" t="str">
        <f>+C8</f>
        <v>TOTALE</v>
      </c>
      <c r="D10" s="63">
        <f>+D9</f>
        <v>110</v>
      </c>
      <c r="E10" s="63">
        <f>+E9</f>
        <v>110</v>
      </c>
      <c r="F10" s="64">
        <f t="shared" si="0"/>
        <v>0</v>
      </c>
      <c r="G10" s="63">
        <f>+G9</f>
        <v>1391</v>
      </c>
      <c r="H10" s="63">
        <f>+H9</f>
        <v>1539</v>
      </c>
      <c r="I10" s="64">
        <f t="shared" si="1"/>
        <v>-148</v>
      </c>
      <c r="J10" s="63">
        <f>+J9</f>
        <v>10043</v>
      </c>
      <c r="K10" s="63">
        <f>+K9</f>
        <v>10615</v>
      </c>
      <c r="L10" s="64">
        <f t="shared" si="2"/>
        <v>-572</v>
      </c>
      <c r="M10" s="65">
        <f>+M9</f>
        <v>4555061.36</v>
      </c>
      <c r="N10" s="65">
        <f>+N9</f>
        <v>4776075.23</v>
      </c>
      <c r="O10" s="66">
        <f t="shared" si="3"/>
        <v>-221013.8700000001</v>
      </c>
    </row>
    <row r="11" spans="1:15" ht="13.5" customHeight="1">
      <c r="A11" s="29" t="s">
        <v>12</v>
      </c>
      <c r="B11" s="3">
        <v>170020</v>
      </c>
      <c r="C11" s="10" t="s">
        <v>13</v>
      </c>
      <c r="D11" s="6">
        <f>18+9+8+24+10+13+2+8+4</f>
        <v>96</v>
      </c>
      <c r="E11" s="6">
        <f>18+9+8+24+10+13+2+8+4</f>
        <v>96</v>
      </c>
      <c r="F11" s="11">
        <f t="shared" si="0"/>
        <v>0</v>
      </c>
      <c r="G11" s="6">
        <v>1857</v>
      </c>
      <c r="H11" s="6">
        <v>1836</v>
      </c>
      <c r="I11" s="11">
        <f t="shared" si="1"/>
        <v>21</v>
      </c>
      <c r="J11" s="6">
        <v>11061</v>
      </c>
      <c r="K11" s="6">
        <v>10778</v>
      </c>
      <c r="L11" s="11">
        <f t="shared" si="2"/>
        <v>283</v>
      </c>
      <c r="M11" s="7">
        <v>4721944.4</v>
      </c>
      <c r="N11" s="7">
        <v>4465216.85</v>
      </c>
      <c r="O11" s="27">
        <f t="shared" si="3"/>
        <v>256727.55000000075</v>
      </c>
    </row>
    <row r="12" spans="1:15" ht="13.5" customHeight="1">
      <c r="A12" s="29"/>
      <c r="B12" s="3">
        <f>+B11</f>
        <v>170020</v>
      </c>
      <c r="C12" s="10" t="s">
        <v>14</v>
      </c>
      <c r="D12" s="6">
        <f>16+4</f>
        <v>20</v>
      </c>
      <c r="E12" s="6">
        <f>16+4</f>
        <v>20</v>
      </c>
      <c r="F12" s="11">
        <f t="shared" si="0"/>
        <v>0</v>
      </c>
      <c r="G12" s="6">
        <v>96</v>
      </c>
      <c r="H12" s="6">
        <v>83</v>
      </c>
      <c r="I12" s="11">
        <f t="shared" si="1"/>
        <v>13</v>
      </c>
      <c r="J12" s="6">
        <v>3460</v>
      </c>
      <c r="K12" s="6">
        <v>2568</v>
      </c>
      <c r="L12" s="11">
        <f t="shared" si="2"/>
        <v>892</v>
      </c>
      <c r="M12" s="7">
        <v>511977.76</v>
      </c>
      <c r="N12" s="7">
        <v>439299.64</v>
      </c>
      <c r="O12" s="27">
        <f t="shared" si="3"/>
        <v>72678.12</v>
      </c>
    </row>
    <row r="13" spans="1:15" ht="13.5" customHeight="1">
      <c r="A13" s="29"/>
      <c r="B13" s="3">
        <v>170006</v>
      </c>
      <c r="C13" s="10" t="s">
        <v>15</v>
      </c>
      <c r="D13" s="6">
        <v>16</v>
      </c>
      <c r="E13" s="6">
        <v>16</v>
      </c>
      <c r="F13" s="11">
        <f t="shared" si="0"/>
        <v>0</v>
      </c>
      <c r="G13" s="6">
        <v>125</v>
      </c>
      <c r="H13" s="6">
        <v>94</v>
      </c>
      <c r="I13" s="11">
        <f t="shared" si="1"/>
        <v>31</v>
      </c>
      <c r="J13" s="6">
        <v>2321</v>
      </c>
      <c r="K13" s="6">
        <v>1792</v>
      </c>
      <c r="L13" s="11">
        <f t="shared" si="2"/>
        <v>529</v>
      </c>
      <c r="M13" s="7">
        <v>332859.21</v>
      </c>
      <c r="N13" s="7">
        <v>257349.12</v>
      </c>
      <c r="O13" s="27">
        <f t="shared" si="3"/>
        <v>75510.09000000003</v>
      </c>
    </row>
    <row r="14" spans="1:15" s="4" customFormat="1" ht="15.75" customHeight="1">
      <c r="A14" s="29"/>
      <c r="B14" s="16"/>
      <c r="C14" s="16" t="str">
        <f>+C10</f>
        <v>TOTALE</v>
      </c>
      <c r="D14" s="17">
        <f>SUM(D11:D13)</f>
        <v>132</v>
      </c>
      <c r="E14" s="17">
        <f>SUM(E11:E13)</f>
        <v>132</v>
      </c>
      <c r="F14" s="18">
        <f t="shared" si="0"/>
        <v>0</v>
      </c>
      <c r="G14" s="17">
        <f>SUM(G11:G13)</f>
        <v>2078</v>
      </c>
      <c r="H14" s="17">
        <f>SUM(H11:H13)</f>
        <v>2013</v>
      </c>
      <c r="I14" s="18">
        <f t="shared" si="1"/>
        <v>65</v>
      </c>
      <c r="J14" s="22">
        <f>SUM(J11:J13)</f>
        <v>16842</v>
      </c>
      <c r="K14" s="22">
        <f>SUM(K11:K13)</f>
        <v>15138</v>
      </c>
      <c r="L14" s="18">
        <f t="shared" si="2"/>
        <v>1704</v>
      </c>
      <c r="M14" s="19">
        <f>SUM(M11:M13)</f>
        <v>5566781.37</v>
      </c>
      <c r="N14" s="19">
        <f>SUM(N11:N13)</f>
        <v>5161865.609999999</v>
      </c>
      <c r="O14" s="30">
        <f t="shared" si="3"/>
        <v>404915.7600000007</v>
      </c>
    </row>
    <row r="15" spans="1:15" s="4" customFormat="1" ht="21" customHeight="1">
      <c r="A15" s="54" t="s">
        <v>16</v>
      </c>
      <c r="B15" s="55"/>
      <c r="C15" s="55"/>
      <c r="D15" s="56">
        <f>+D8+D10+D14</f>
        <v>354</v>
      </c>
      <c r="E15" s="56">
        <f>+E8+E10+E14</f>
        <v>358</v>
      </c>
      <c r="F15" s="57">
        <f t="shared" si="0"/>
        <v>-4</v>
      </c>
      <c r="G15" s="56">
        <f>+G8+G10+G14</f>
        <v>5420</v>
      </c>
      <c r="H15" s="56">
        <f>+H8+H10+H14</f>
        <v>5751</v>
      </c>
      <c r="I15" s="57">
        <f t="shared" si="1"/>
        <v>-331</v>
      </c>
      <c r="J15" s="56">
        <f>+J8+J10+J14</f>
        <v>40091</v>
      </c>
      <c r="K15" s="56">
        <f>+K8+K10+K14</f>
        <v>39589</v>
      </c>
      <c r="L15" s="57">
        <f t="shared" si="2"/>
        <v>502</v>
      </c>
      <c r="M15" s="58">
        <f>+M8+M10+M14</f>
        <v>15837101.3</v>
      </c>
      <c r="N15" s="58">
        <f>+N8+N10+N14</f>
        <v>16310064.969999999</v>
      </c>
      <c r="O15" s="59">
        <f t="shared" si="3"/>
        <v>-472963.66999999806</v>
      </c>
    </row>
    <row r="16" spans="1:15" ht="13.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18" customHeight="1">
      <c r="A17" s="50" t="s">
        <v>0</v>
      </c>
      <c r="B17" s="51" t="s">
        <v>1</v>
      </c>
      <c r="C17" s="51" t="s">
        <v>2</v>
      </c>
      <c r="D17" s="52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1:15" ht="18" customHeight="1">
      <c r="A18" s="50"/>
      <c r="B18" s="51"/>
      <c r="C18" s="51"/>
      <c r="D18" s="42" t="s">
        <v>4</v>
      </c>
      <c r="E18" s="42"/>
      <c r="F18" s="42"/>
      <c r="G18" s="42" t="s">
        <v>5</v>
      </c>
      <c r="H18" s="42"/>
      <c r="I18" s="42"/>
      <c r="J18" s="42" t="s">
        <v>24</v>
      </c>
      <c r="K18" s="42"/>
      <c r="L18" s="42"/>
      <c r="M18" s="43" t="s">
        <v>18</v>
      </c>
      <c r="N18" s="43"/>
      <c r="O18" s="44"/>
    </row>
    <row r="19" spans="1:15" ht="30" customHeight="1">
      <c r="A19" s="50"/>
      <c r="B19" s="51"/>
      <c r="C19" s="51"/>
      <c r="D19" s="45">
        <v>2013</v>
      </c>
      <c r="E19" s="45">
        <v>2012</v>
      </c>
      <c r="F19" s="46" t="s">
        <v>21</v>
      </c>
      <c r="G19" s="45">
        <v>2013</v>
      </c>
      <c r="H19" s="46" t="s">
        <v>19</v>
      </c>
      <c r="I19" s="46" t="s">
        <v>21</v>
      </c>
      <c r="J19" s="45">
        <v>2013</v>
      </c>
      <c r="K19" s="45">
        <v>2012</v>
      </c>
      <c r="L19" s="46" t="s">
        <v>21</v>
      </c>
      <c r="M19" s="45">
        <v>2013</v>
      </c>
      <c r="N19" s="45">
        <v>2012</v>
      </c>
      <c r="O19" s="47" t="s">
        <v>21</v>
      </c>
    </row>
    <row r="20" spans="1:15" ht="13.5" customHeight="1">
      <c r="A20" s="26" t="s">
        <v>6</v>
      </c>
      <c r="B20" s="3">
        <v>170024</v>
      </c>
      <c r="C20" s="10" t="s">
        <v>7</v>
      </c>
      <c r="D20" s="6">
        <f>1+2+4+1+2+2+1</f>
        <v>13</v>
      </c>
      <c r="E20" s="6">
        <f>1+2+4+1+2+2+1+1</f>
        <v>14</v>
      </c>
      <c r="F20" s="11">
        <f aca="true" t="shared" si="4" ref="F20:F29">+D20-E20</f>
        <v>-1</v>
      </c>
      <c r="G20" s="6">
        <v>325</v>
      </c>
      <c r="H20" s="6">
        <v>384</v>
      </c>
      <c r="I20" s="11">
        <f aca="true" t="shared" si="5" ref="I20:I29">+G20-H20</f>
        <v>-59</v>
      </c>
      <c r="J20" s="20">
        <v>590</v>
      </c>
      <c r="K20" s="20">
        <v>695</v>
      </c>
      <c r="L20" s="11">
        <f aca="true" t="shared" si="6" ref="L20:L29">+J20-K20</f>
        <v>-105</v>
      </c>
      <c r="M20" s="7">
        <v>422255.7</v>
      </c>
      <c r="N20" s="7">
        <v>442908.13</v>
      </c>
      <c r="O20" s="27">
        <f aca="true" t="shared" si="7" ref="O20:O29">+M20-N20</f>
        <v>-20652.429999999993</v>
      </c>
    </row>
    <row r="21" spans="1:15" ht="13.5" customHeight="1">
      <c r="A21" s="26"/>
      <c r="B21" s="3">
        <f>+B20</f>
        <v>170024</v>
      </c>
      <c r="C21" s="10" t="s">
        <v>8</v>
      </c>
      <c r="D21" s="6">
        <v>0</v>
      </c>
      <c r="E21" s="6">
        <v>0</v>
      </c>
      <c r="F21" s="11">
        <f t="shared" si="4"/>
        <v>0</v>
      </c>
      <c r="G21" s="6">
        <v>0</v>
      </c>
      <c r="H21" s="6">
        <v>0</v>
      </c>
      <c r="I21" s="11">
        <f t="shared" si="5"/>
        <v>0</v>
      </c>
      <c r="J21" s="20">
        <v>0</v>
      </c>
      <c r="K21" s="20">
        <v>0</v>
      </c>
      <c r="L21" s="11">
        <f t="shared" si="6"/>
        <v>0</v>
      </c>
      <c r="M21" s="7">
        <v>0</v>
      </c>
      <c r="N21" s="7">
        <v>0</v>
      </c>
      <c r="O21" s="27">
        <f t="shared" si="7"/>
        <v>0</v>
      </c>
    </row>
    <row r="22" spans="1:15" ht="15.75" customHeight="1">
      <c r="A22" s="26"/>
      <c r="B22" s="9"/>
      <c r="C22" s="12" t="s">
        <v>9</v>
      </c>
      <c r="D22" s="13">
        <f>+D20+D21</f>
        <v>13</v>
      </c>
      <c r="E22" s="13">
        <f>+E20+E21</f>
        <v>14</v>
      </c>
      <c r="F22" s="14">
        <f t="shared" si="4"/>
        <v>-1</v>
      </c>
      <c r="G22" s="13">
        <f>+G20+G21</f>
        <v>325</v>
      </c>
      <c r="H22" s="13">
        <f>+H20+H21</f>
        <v>384</v>
      </c>
      <c r="I22" s="14">
        <f t="shared" si="5"/>
        <v>-59</v>
      </c>
      <c r="J22" s="21">
        <f>+J20+J21</f>
        <v>590</v>
      </c>
      <c r="K22" s="21">
        <f>+K20+K21</f>
        <v>695</v>
      </c>
      <c r="L22" s="14">
        <f t="shared" si="6"/>
        <v>-105</v>
      </c>
      <c r="M22" s="15">
        <f>+M20+M21</f>
        <v>422255.7</v>
      </c>
      <c r="N22" s="15">
        <f>+N20+N21</f>
        <v>442908.13</v>
      </c>
      <c r="O22" s="28">
        <f t="shared" si="7"/>
        <v>-20652.429999999993</v>
      </c>
    </row>
    <row r="23" spans="1:15" ht="13.5" customHeight="1">
      <c r="A23" s="60" t="s">
        <v>10</v>
      </c>
      <c r="B23" s="3">
        <v>170008</v>
      </c>
      <c r="C23" s="10" t="s">
        <v>11</v>
      </c>
      <c r="D23" s="6">
        <f>4+1+2+2+1+1+1</f>
        <v>12</v>
      </c>
      <c r="E23" s="6">
        <f>4+1+2+2+1+1+1</f>
        <v>12</v>
      </c>
      <c r="F23" s="11">
        <f t="shared" si="4"/>
        <v>0</v>
      </c>
      <c r="G23" s="6">
        <v>543</v>
      </c>
      <c r="H23" s="6">
        <v>799</v>
      </c>
      <c r="I23" s="11">
        <f t="shared" si="5"/>
        <v>-256</v>
      </c>
      <c r="J23" s="20">
        <v>899</v>
      </c>
      <c r="K23" s="20">
        <v>1786</v>
      </c>
      <c r="L23" s="11">
        <f t="shared" si="6"/>
        <v>-887</v>
      </c>
      <c r="M23" s="7">
        <v>763454.19</v>
      </c>
      <c r="N23" s="7">
        <v>829853.83</v>
      </c>
      <c r="O23" s="27">
        <f t="shared" si="7"/>
        <v>-66399.64000000001</v>
      </c>
    </row>
    <row r="24" spans="1:15" ht="15.75" customHeight="1">
      <c r="A24" s="60"/>
      <c r="B24" s="61"/>
      <c r="C24" s="62" t="str">
        <f>+C22</f>
        <v>TOTALE</v>
      </c>
      <c r="D24" s="63">
        <f>+D23</f>
        <v>12</v>
      </c>
      <c r="E24" s="63">
        <f>+E23</f>
        <v>12</v>
      </c>
      <c r="F24" s="64">
        <f t="shared" si="4"/>
        <v>0</v>
      </c>
      <c r="G24" s="63">
        <f>+G23</f>
        <v>543</v>
      </c>
      <c r="H24" s="63">
        <f>+H23</f>
        <v>799</v>
      </c>
      <c r="I24" s="64">
        <f t="shared" si="5"/>
        <v>-256</v>
      </c>
      <c r="J24" s="67">
        <f>+J23</f>
        <v>899</v>
      </c>
      <c r="K24" s="67">
        <f>+K23</f>
        <v>1786</v>
      </c>
      <c r="L24" s="64">
        <f t="shared" si="6"/>
        <v>-887</v>
      </c>
      <c r="M24" s="65">
        <f>+M23</f>
        <v>763454.19</v>
      </c>
      <c r="N24" s="65">
        <f>+N23</f>
        <v>829853.83</v>
      </c>
      <c r="O24" s="66">
        <f t="shared" si="7"/>
        <v>-66399.64000000001</v>
      </c>
    </row>
    <row r="25" spans="1:15" ht="13.5" customHeight="1">
      <c r="A25" s="29" t="s">
        <v>12</v>
      </c>
      <c r="B25" s="3">
        <v>170020</v>
      </c>
      <c r="C25" s="10" t="s">
        <v>13</v>
      </c>
      <c r="D25" s="6">
        <f>1+2+3+2+1+2</f>
        <v>11</v>
      </c>
      <c r="E25" s="6">
        <f>1+2+3+2+1+2</f>
        <v>11</v>
      </c>
      <c r="F25" s="11">
        <f t="shared" si="4"/>
        <v>0</v>
      </c>
      <c r="G25" s="6">
        <v>437</v>
      </c>
      <c r="H25" s="6">
        <v>713</v>
      </c>
      <c r="I25" s="11">
        <f t="shared" si="5"/>
        <v>-276</v>
      </c>
      <c r="J25" s="20">
        <v>747</v>
      </c>
      <c r="K25" s="20">
        <v>1542</v>
      </c>
      <c r="L25" s="11">
        <f t="shared" si="6"/>
        <v>-795</v>
      </c>
      <c r="M25" s="7">
        <v>372465.33</v>
      </c>
      <c r="N25" s="7">
        <v>710949.49</v>
      </c>
      <c r="O25" s="27">
        <f t="shared" si="7"/>
        <v>-338484.16</v>
      </c>
    </row>
    <row r="26" spans="1:15" ht="13.5" customHeight="1">
      <c r="A26" s="29"/>
      <c r="B26" s="3">
        <f>+B25</f>
        <v>170020</v>
      </c>
      <c r="C26" s="10" t="s">
        <v>14</v>
      </c>
      <c r="D26" s="6">
        <f>4+2</f>
        <v>6</v>
      </c>
      <c r="E26" s="6">
        <f>4+2</f>
        <v>6</v>
      </c>
      <c r="F26" s="11">
        <f t="shared" si="4"/>
        <v>0</v>
      </c>
      <c r="G26" s="6">
        <v>15</v>
      </c>
      <c r="H26" s="6">
        <v>35</v>
      </c>
      <c r="I26" s="11">
        <f t="shared" si="5"/>
        <v>-20</v>
      </c>
      <c r="J26" s="20">
        <v>191</v>
      </c>
      <c r="K26" s="20">
        <v>490</v>
      </c>
      <c r="L26" s="11">
        <f t="shared" si="6"/>
        <v>-299</v>
      </c>
      <c r="M26" s="7">
        <v>29160.6</v>
      </c>
      <c r="N26" s="7">
        <v>80288.19</v>
      </c>
      <c r="O26" s="27">
        <f t="shared" si="7"/>
        <v>-51127.590000000004</v>
      </c>
    </row>
    <row r="27" spans="1:15" ht="13.5" customHeight="1">
      <c r="A27" s="29"/>
      <c r="B27" s="3">
        <v>170006</v>
      </c>
      <c r="C27" s="10" t="s">
        <v>15</v>
      </c>
      <c r="D27" s="6">
        <v>0</v>
      </c>
      <c r="E27" s="6">
        <v>0</v>
      </c>
      <c r="F27" s="11">
        <f t="shared" si="4"/>
        <v>0</v>
      </c>
      <c r="G27" s="6">
        <v>0</v>
      </c>
      <c r="H27" s="6">
        <v>0</v>
      </c>
      <c r="I27" s="11">
        <f t="shared" si="5"/>
        <v>0</v>
      </c>
      <c r="J27" s="20">
        <v>0</v>
      </c>
      <c r="K27" s="20">
        <v>0</v>
      </c>
      <c r="L27" s="11">
        <f t="shared" si="6"/>
        <v>0</v>
      </c>
      <c r="M27" s="7">
        <v>0</v>
      </c>
      <c r="N27" s="7">
        <v>0</v>
      </c>
      <c r="O27" s="27">
        <f t="shared" si="7"/>
        <v>0</v>
      </c>
    </row>
    <row r="28" spans="1:15" ht="15.75" customHeight="1">
      <c r="A28" s="29"/>
      <c r="B28" s="16"/>
      <c r="C28" s="16" t="str">
        <f>+C24</f>
        <v>TOTALE</v>
      </c>
      <c r="D28" s="17">
        <f>SUM(D25:D27)</f>
        <v>17</v>
      </c>
      <c r="E28" s="17">
        <f>SUM(E25:E27)</f>
        <v>17</v>
      </c>
      <c r="F28" s="18">
        <f t="shared" si="4"/>
        <v>0</v>
      </c>
      <c r="G28" s="17">
        <f>SUM(G25:G27)</f>
        <v>452</v>
      </c>
      <c r="H28" s="17">
        <f>SUM(H25:H27)</f>
        <v>748</v>
      </c>
      <c r="I28" s="18">
        <f t="shared" si="5"/>
        <v>-296</v>
      </c>
      <c r="J28" s="22">
        <f>SUM(J25:J27)</f>
        <v>938</v>
      </c>
      <c r="K28" s="22">
        <f>SUM(K25:K27)</f>
        <v>2032</v>
      </c>
      <c r="L28" s="18">
        <f t="shared" si="6"/>
        <v>-1094</v>
      </c>
      <c r="M28" s="19">
        <f>SUM(M25:M27)</f>
        <v>401625.93</v>
      </c>
      <c r="N28" s="19">
        <f>SUM(N25:N27)</f>
        <v>791237.6799999999</v>
      </c>
      <c r="O28" s="30">
        <f t="shared" si="7"/>
        <v>-389611.74999999994</v>
      </c>
    </row>
    <row r="29" spans="1:15" ht="21" customHeight="1">
      <c r="A29" s="54" t="s">
        <v>16</v>
      </c>
      <c r="B29" s="55"/>
      <c r="C29" s="55"/>
      <c r="D29" s="56">
        <f>+D22+D24+D28</f>
        <v>42</v>
      </c>
      <c r="E29" s="56">
        <f>+E22+E24+E28</f>
        <v>43</v>
      </c>
      <c r="F29" s="57">
        <f t="shared" si="4"/>
        <v>-1</v>
      </c>
      <c r="G29" s="56">
        <f>+G22+G24+G28</f>
        <v>1320</v>
      </c>
      <c r="H29" s="56">
        <f>+H22+H24+H28</f>
        <v>1931</v>
      </c>
      <c r="I29" s="57">
        <f t="shared" si="5"/>
        <v>-611</v>
      </c>
      <c r="J29" s="74">
        <f>+J22+J24+J28</f>
        <v>2427</v>
      </c>
      <c r="K29" s="74">
        <f>+K22+K24+K28</f>
        <v>4513</v>
      </c>
      <c r="L29" s="57">
        <f t="shared" si="6"/>
        <v>-2086</v>
      </c>
      <c r="M29" s="58">
        <f>+M22+M24+M28</f>
        <v>1587335.8199999998</v>
      </c>
      <c r="N29" s="58">
        <f>+N22+N24+N28</f>
        <v>2063999.64</v>
      </c>
      <c r="O29" s="59">
        <f t="shared" si="7"/>
        <v>-476663.82000000007</v>
      </c>
    </row>
    <row r="30" spans="1:15" ht="12" customHeight="1" thickBot="1">
      <c r="A30" s="31"/>
      <c r="B30" s="32"/>
      <c r="C30" s="32"/>
      <c r="D30" s="33"/>
      <c r="E30" s="33"/>
      <c r="F30" s="33"/>
      <c r="G30" s="32"/>
      <c r="H30" s="32"/>
      <c r="I30" s="32"/>
      <c r="J30" s="32"/>
      <c r="K30" s="32"/>
      <c r="L30" s="32"/>
      <c r="M30" s="34"/>
      <c r="N30" s="34"/>
      <c r="O30" s="35"/>
    </row>
    <row r="31" spans="1:15" ht="27" customHeight="1" thickBot="1">
      <c r="A31" s="68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</row>
    <row r="32" ht="12" customHeight="1"/>
    <row r="33" ht="9.75" customHeight="1"/>
  </sheetData>
  <sheetProtection/>
  <mergeCells count="29">
    <mergeCell ref="A2:K2"/>
    <mergeCell ref="A16:O16"/>
    <mergeCell ref="C17:C19"/>
    <mergeCell ref="A3:A5"/>
    <mergeCell ref="B3:B5"/>
    <mergeCell ref="C3:C5"/>
    <mergeCell ref="D3:O3"/>
    <mergeCell ref="D4:F4"/>
    <mergeCell ref="G4:I4"/>
    <mergeCell ref="J4:L4"/>
    <mergeCell ref="M4:O4"/>
    <mergeCell ref="G18:I18"/>
    <mergeCell ref="J18:L18"/>
    <mergeCell ref="M18:O18"/>
    <mergeCell ref="A20:A22"/>
    <mergeCell ref="A6:A8"/>
    <mergeCell ref="A9:A10"/>
    <mergeCell ref="A11:A14"/>
    <mergeCell ref="A15:C15"/>
    <mergeCell ref="A17:A19"/>
    <mergeCell ref="B17:B19"/>
    <mergeCell ref="A31:O31"/>
    <mergeCell ref="A23:A24"/>
    <mergeCell ref="A25:A28"/>
    <mergeCell ref="A29:C29"/>
    <mergeCell ref="A1:O1"/>
    <mergeCell ref="L2:O2"/>
    <mergeCell ref="D17:O17"/>
    <mergeCell ref="D18:F18"/>
  </mergeCells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85" r:id="rId1"/>
  <ignoredErrors>
    <ignoredError sqref="H19:H28" numberStoredAsText="1"/>
    <ignoredError sqref="F22:F29 F8:O15 I22:O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Asl</cp:lastModifiedBy>
  <cp:lastPrinted>2013-07-10T11:46:35Z</cp:lastPrinted>
  <dcterms:created xsi:type="dcterms:W3CDTF">2010-10-21T06:06:41Z</dcterms:created>
  <dcterms:modified xsi:type="dcterms:W3CDTF">2013-07-15T10:50:46Z</dcterms:modified>
  <cp:category/>
  <cp:version/>
  <cp:contentType/>
  <cp:contentStatus/>
</cp:coreProperties>
</file>